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51" i="1" l="1"/>
  <c r="D36" i="1"/>
  <c r="D45" i="1"/>
  <c r="C27" i="1"/>
  <c r="F27" i="1" s="1"/>
  <c r="C26" i="1"/>
  <c r="F26" i="1" s="1"/>
  <c r="C33" i="1"/>
  <c r="F33" i="1" s="1"/>
  <c r="F49" i="1"/>
  <c r="F46" i="1"/>
  <c r="D40" i="1"/>
  <c r="F48" i="1"/>
  <c r="F47" i="1"/>
  <c r="F45" i="1"/>
  <c r="F44" i="1"/>
  <c r="F43" i="1"/>
  <c r="F42" i="1"/>
  <c r="F41" i="1"/>
  <c r="F39" i="1"/>
  <c r="F38" i="1"/>
  <c r="F37" i="1"/>
  <c r="F36" i="1"/>
  <c r="C32" i="1"/>
  <c r="F32" i="1" s="1"/>
  <c r="C31" i="1"/>
  <c r="F31" i="1" s="1"/>
  <c r="C17" i="1"/>
  <c r="F17" i="1" s="1"/>
  <c r="C15" i="1"/>
  <c r="F15" i="1" s="1"/>
  <c r="C13" i="1"/>
  <c r="C12" i="1"/>
  <c r="F12" i="1" s="1"/>
  <c r="C11" i="1"/>
  <c r="F11" i="1" s="1"/>
  <c r="D9" i="1"/>
  <c r="F9" i="1" s="1"/>
  <c r="F35" i="1"/>
  <c r="F34" i="1"/>
  <c r="F30" i="1"/>
  <c r="F29" i="1"/>
  <c r="F28" i="1"/>
  <c r="F25" i="1"/>
  <c r="F24" i="1"/>
  <c r="F23" i="1"/>
  <c r="F22" i="1"/>
  <c r="F21" i="1"/>
  <c r="F20" i="1"/>
  <c r="F19" i="1"/>
  <c r="F18" i="1"/>
  <c r="F16" i="1"/>
  <c r="F14" i="1"/>
  <c r="F13" i="1"/>
  <c r="F10" i="1"/>
  <c r="F7" i="1"/>
  <c r="F52" i="1" l="1"/>
  <c r="F40" i="1"/>
  <c r="C53" i="1"/>
  <c r="F50" i="1"/>
  <c r="D53" i="1"/>
  <c r="F53" i="1" l="1"/>
  <c r="E53" i="1" l="1"/>
</calcChain>
</file>

<file path=xl/sharedStrings.xml><?xml version="1.0" encoding="utf-8"?>
<sst xmlns="http://schemas.openxmlformats.org/spreadsheetml/2006/main" count="73" uniqueCount="73">
  <si>
    <t>Alhambra Elementary School District #68</t>
  </si>
  <si>
    <t>Alhambra Traditional School Gymnasium Addittion</t>
  </si>
  <si>
    <t>DIV</t>
  </si>
  <si>
    <t>DESCRIPTION</t>
  </si>
  <si>
    <t>BUILDING</t>
  </si>
  <si>
    <t>SITE</t>
  </si>
  <si>
    <t>GMP ESTIMATE</t>
  </si>
  <si>
    <t>Construction Staking</t>
  </si>
  <si>
    <t>Soil Poisoning/Demolition</t>
  </si>
  <si>
    <t>Concrete</t>
  </si>
  <si>
    <t>Masonry</t>
  </si>
  <si>
    <t>Structural Steel</t>
  </si>
  <si>
    <t>Rough Carpentry</t>
  </si>
  <si>
    <t>7A</t>
  </si>
  <si>
    <t>Insulation</t>
  </si>
  <si>
    <t>Roofing &amp; Sheet Metal</t>
  </si>
  <si>
    <t>Caulking &amp; Sealants</t>
  </si>
  <si>
    <t>7B</t>
  </si>
  <si>
    <t>7C</t>
  </si>
  <si>
    <t>Doors, Frames &amp; Hardware</t>
  </si>
  <si>
    <t>8A</t>
  </si>
  <si>
    <t>8B</t>
  </si>
  <si>
    <t>Glass &amp; Glazing</t>
  </si>
  <si>
    <t>9A</t>
  </si>
  <si>
    <t>Stucco/EFIS</t>
  </si>
  <si>
    <t>Framing &amp; Drywall</t>
  </si>
  <si>
    <t>9B</t>
  </si>
  <si>
    <t>9C</t>
  </si>
  <si>
    <t>Tile</t>
  </si>
  <si>
    <t>Wood Floor System</t>
  </si>
  <si>
    <t>9D</t>
  </si>
  <si>
    <t>9E</t>
  </si>
  <si>
    <t>Acoustical Wall Panels</t>
  </si>
  <si>
    <t>Stained/Seal Concrete</t>
  </si>
  <si>
    <t>Paint</t>
  </si>
  <si>
    <t>9F</t>
  </si>
  <si>
    <t>9G</t>
  </si>
  <si>
    <t>12A</t>
  </si>
  <si>
    <t>Plastic Laminate Faced Casework</t>
  </si>
  <si>
    <t>Telescoping Bleachers</t>
  </si>
  <si>
    <t>12B</t>
  </si>
  <si>
    <t>Fire Protection</t>
  </si>
  <si>
    <t>Plumbing</t>
  </si>
  <si>
    <t>HVAC &amp; Controls</t>
  </si>
  <si>
    <t>Electrical</t>
  </si>
  <si>
    <t>Fire Alarm</t>
  </si>
  <si>
    <t>Security Systems</t>
  </si>
  <si>
    <t>28A</t>
  </si>
  <si>
    <t>Earthwork/SWPP</t>
  </si>
  <si>
    <t>Paving</t>
  </si>
  <si>
    <t>Fencing/Gates</t>
  </si>
  <si>
    <t>32A</t>
  </si>
  <si>
    <t>32B</t>
  </si>
  <si>
    <t>Landscape Irrigation</t>
  </si>
  <si>
    <t>General Conditions</t>
  </si>
  <si>
    <t>Testing Allowance</t>
  </si>
  <si>
    <t>Special Structural Inspection Allowance</t>
  </si>
  <si>
    <t>Signage Allowance</t>
  </si>
  <si>
    <t>Contractor Contingency</t>
  </si>
  <si>
    <t>Owner Contingency</t>
  </si>
  <si>
    <t>TOTAL CONSTRUCTION COSTS</t>
  </si>
  <si>
    <t>City Comment Contingency</t>
  </si>
  <si>
    <t>Specialties/FRP</t>
  </si>
  <si>
    <t>Athletic Equipment/Scoreboard</t>
  </si>
  <si>
    <t xml:space="preserve"> Shade Structure Allowance</t>
  </si>
  <si>
    <t>Exhibit A.1 - Guaranteed Maximum Price</t>
  </si>
  <si>
    <t xml:space="preserve">Site Utilities </t>
  </si>
  <si>
    <t>ADJACENT WAYS</t>
  </si>
  <si>
    <t>Dust Control</t>
  </si>
  <si>
    <t>Builders Risk/Liability Insurance</t>
  </si>
  <si>
    <t>P&amp;P Bonds</t>
  </si>
  <si>
    <t>CMAR Fee</t>
  </si>
  <si>
    <t xml:space="preserve">Sales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</si>
</sst>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1" fontId="0" fillId="0" borderId="1" xfId="0" applyNumberFormat="1" applyBorder="1"/>
    <xf numFmtId="0" fontId="0" fillId="0" borderId="3" xfId="0" applyBorder="1"/>
    <xf numFmtId="41" fontId="0" fillId="0" borderId="3" xfId="0" applyNumberFormat="1" applyBorder="1"/>
    <xf numFmtId="0" fontId="0" fillId="0" borderId="2" xfId="0" applyBorder="1"/>
    <xf numFmtId="41" fontId="0" fillId="0" borderId="2" xfId="0" applyNumberFormat="1" applyBorder="1"/>
    <xf numFmtId="0" fontId="1" fillId="0" borderId="3" xfId="0" applyFont="1" applyBorder="1"/>
    <xf numFmtId="41" fontId="1" fillId="0" borderId="3" xfId="0" applyNumberFormat="1" applyFont="1" applyBorder="1"/>
    <xf numFmtId="0" fontId="0" fillId="0" borderId="1" xfId="0" applyBorder="1" applyAlignment="1">
      <alignment horizontal="left"/>
    </xf>
    <xf numFmtId="0" fontId="0" fillId="0" borderId="4" xfId="0" applyBorder="1"/>
    <xf numFmtId="41" fontId="0" fillId="0" borderId="4" xfId="0" applyNumberFormat="1" applyBorder="1"/>
    <xf numFmtId="0" fontId="2" fillId="2" borderId="1" xfId="0" applyFont="1" applyFill="1" applyBorder="1" applyAlignment="1">
      <alignment horizontal="center"/>
    </xf>
    <xf numFmtId="41" fontId="1" fillId="2" borderId="3" xfId="0" applyNumberFormat="1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685801</xdr:colOff>
      <xdr:row>0</xdr:row>
      <xdr:rowOff>0</xdr:rowOff>
    </xdr:from>
    <xdr:to>
      <xdr:col>5</xdr:col>
      <xdr:colOff>791195</xdr:colOff>
      <xdr:row>4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8557C84-EB42-45F4-910A-5B35754A4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57776" y="0"/>
          <a:ext cx="2200894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7" zoomScaleNormal="100" workbookViewId="0">
      <selection activeCell="E7" sqref="E7"/>
    </sheetView>
  </sheetViews>
  <sheetFormatPr defaultRowHeight="15" x14ac:dyDescent="0.25"/>
  <cols>
    <col min="2" max="2" width="40.7109375" customWidth="1"/>
    <col min="3" max="6" width="15.7109375" customWidth="1"/>
  </cols>
  <sheetData>
    <row r="1" spans="1:6" x14ac:dyDescent="0.25">
      <c r="A1" t="s">
        <v>65</v>
      </c>
      <c r="D1" s="16"/>
      <c r="E1" s="16"/>
      <c r="F1" s="16"/>
    </row>
    <row r="2" spans="1:6" x14ac:dyDescent="0.25">
      <c r="D2" s="16"/>
      <c r="E2" s="16"/>
      <c r="F2" s="16"/>
    </row>
    <row r="3" spans="1:6" x14ac:dyDescent="0.25">
      <c r="A3" t="s">
        <v>0</v>
      </c>
      <c r="D3" s="16"/>
      <c r="E3" s="16"/>
      <c r="F3" s="16"/>
    </row>
    <row r="4" spans="1:6" x14ac:dyDescent="0.25">
      <c r="A4" s="1" t="s">
        <v>1</v>
      </c>
      <c r="D4" s="16"/>
      <c r="E4" s="16"/>
      <c r="F4" s="16"/>
    </row>
    <row r="6" spans="1:6" ht="13.9" x14ac:dyDescent="0.3">
      <c r="A6" s="2" t="s">
        <v>2</v>
      </c>
      <c r="B6" s="2" t="s">
        <v>3</v>
      </c>
      <c r="C6" s="2" t="s">
        <v>4</v>
      </c>
      <c r="D6" s="2" t="s">
        <v>5</v>
      </c>
      <c r="E6" s="14" t="s">
        <v>67</v>
      </c>
      <c r="F6" s="2" t="s">
        <v>6</v>
      </c>
    </row>
    <row r="7" spans="1:6" ht="14.45" x14ac:dyDescent="0.3">
      <c r="A7" s="11">
        <v>1</v>
      </c>
      <c r="B7" s="3" t="s">
        <v>7</v>
      </c>
      <c r="C7" s="4">
        <v>7000</v>
      </c>
      <c r="D7" s="4">
        <v>1500</v>
      </c>
      <c r="E7" s="4">
        <v>1500</v>
      </c>
      <c r="F7" s="4">
        <f>SUM(C7:E7)</f>
        <v>10000</v>
      </c>
    </row>
    <row r="8" spans="1:6" ht="14.45" x14ac:dyDescent="0.3">
      <c r="A8" s="11">
        <v>1</v>
      </c>
      <c r="B8" s="3" t="s">
        <v>68</v>
      </c>
      <c r="C8" s="4">
        <v>3200</v>
      </c>
      <c r="D8" s="4">
        <v>500</v>
      </c>
      <c r="E8" s="4"/>
      <c r="F8" s="4">
        <f>SUM(C8:E8)</f>
        <v>3700</v>
      </c>
    </row>
    <row r="9" spans="1:6" ht="14.45" x14ac:dyDescent="0.3">
      <c r="A9" s="11">
        <v>2</v>
      </c>
      <c r="B9" s="3" t="s">
        <v>8</v>
      </c>
      <c r="C9" s="4">
        <v>988</v>
      </c>
      <c r="D9" s="4">
        <f>10000+21000</f>
        <v>31000</v>
      </c>
      <c r="E9" s="4"/>
      <c r="F9" s="4">
        <f t="shared" ref="F9:F52" si="0">SUM(C9:E9)</f>
        <v>31988</v>
      </c>
    </row>
    <row r="10" spans="1:6" ht="13.9" x14ac:dyDescent="0.3">
      <c r="A10" s="11">
        <v>3</v>
      </c>
      <c r="B10" s="3" t="s">
        <v>9</v>
      </c>
      <c r="C10" s="4">
        <v>94202</v>
      </c>
      <c r="D10" s="4"/>
      <c r="E10" s="4"/>
      <c r="F10" s="4">
        <f t="shared" si="0"/>
        <v>94202</v>
      </c>
    </row>
    <row r="11" spans="1:6" ht="13.9" x14ac:dyDescent="0.3">
      <c r="A11" s="11">
        <v>4</v>
      </c>
      <c r="B11" s="3" t="s">
        <v>10</v>
      </c>
      <c r="C11" s="4">
        <f>250000+5000</f>
        <v>255000</v>
      </c>
      <c r="D11" s="4"/>
      <c r="E11" s="4"/>
      <c r="F11" s="4">
        <f t="shared" si="0"/>
        <v>255000</v>
      </c>
    </row>
    <row r="12" spans="1:6" ht="13.9" x14ac:dyDescent="0.3">
      <c r="A12" s="11">
        <v>5</v>
      </c>
      <c r="B12" s="3" t="s">
        <v>11</v>
      </c>
      <c r="C12" s="4">
        <f>140000+2800</f>
        <v>142800</v>
      </c>
      <c r="D12" s="4"/>
      <c r="E12" s="4"/>
      <c r="F12" s="4">
        <f t="shared" si="0"/>
        <v>142800</v>
      </c>
    </row>
    <row r="13" spans="1:6" ht="13.9" x14ac:dyDescent="0.3">
      <c r="A13" s="11">
        <v>6</v>
      </c>
      <c r="B13" s="3" t="s">
        <v>12</v>
      </c>
      <c r="C13" s="4">
        <f>20000+2500</f>
        <v>22500</v>
      </c>
      <c r="D13" s="4"/>
      <c r="E13" s="4"/>
      <c r="F13" s="4">
        <f t="shared" si="0"/>
        <v>22500</v>
      </c>
    </row>
    <row r="14" spans="1:6" ht="13.9" x14ac:dyDescent="0.3">
      <c r="A14" s="11" t="s">
        <v>13</v>
      </c>
      <c r="B14" s="3" t="s">
        <v>14</v>
      </c>
      <c r="C14" s="4">
        <v>11000</v>
      </c>
      <c r="D14" s="4"/>
      <c r="E14" s="4"/>
      <c r="F14" s="4">
        <f t="shared" si="0"/>
        <v>11000</v>
      </c>
    </row>
    <row r="15" spans="1:6" ht="13.9" x14ac:dyDescent="0.3">
      <c r="A15" s="11" t="s">
        <v>17</v>
      </c>
      <c r="B15" s="3" t="s">
        <v>15</v>
      </c>
      <c r="C15" s="4">
        <f>9800+98765+1800</f>
        <v>110365</v>
      </c>
      <c r="D15" s="4"/>
      <c r="E15" s="4"/>
      <c r="F15" s="4">
        <f t="shared" si="0"/>
        <v>110365</v>
      </c>
    </row>
    <row r="16" spans="1:6" ht="13.9" x14ac:dyDescent="0.3">
      <c r="A16" s="11" t="s">
        <v>18</v>
      </c>
      <c r="B16" s="3" t="s">
        <v>16</v>
      </c>
      <c r="C16" s="4">
        <v>9865</v>
      </c>
      <c r="D16" s="4"/>
      <c r="E16" s="4"/>
      <c r="F16" s="4">
        <f t="shared" si="0"/>
        <v>9865</v>
      </c>
    </row>
    <row r="17" spans="1:6" ht="13.9" x14ac:dyDescent="0.3">
      <c r="A17" s="11" t="s">
        <v>20</v>
      </c>
      <c r="B17" s="3" t="s">
        <v>19</v>
      </c>
      <c r="C17" s="4">
        <f>13290+2428+1250+32150</f>
        <v>49118</v>
      </c>
      <c r="D17" s="4"/>
      <c r="E17" s="4"/>
      <c r="F17" s="4">
        <f t="shared" si="0"/>
        <v>49118</v>
      </c>
    </row>
    <row r="18" spans="1:6" ht="13.9" x14ac:dyDescent="0.3">
      <c r="A18" s="11" t="s">
        <v>21</v>
      </c>
      <c r="B18" s="3" t="s">
        <v>22</v>
      </c>
      <c r="C18" s="4">
        <v>1500</v>
      </c>
      <c r="D18" s="4"/>
      <c r="E18" s="4"/>
      <c r="F18" s="4">
        <f t="shared" si="0"/>
        <v>1500</v>
      </c>
    </row>
    <row r="19" spans="1:6" ht="13.9" x14ac:dyDescent="0.3">
      <c r="A19" s="11" t="s">
        <v>23</v>
      </c>
      <c r="B19" s="3" t="s">
        <v>24</v>
      </c>
      <c r="C19" s="4">
        <v>10000</v>
      </c>
      <c r="D19" s="4"/>
      <c r="E19" s="4"/>
      <c r="F19" s="4">
        <f t="shared" si="0"/>
        <v>10000</v>
      </c>
    </row>
    <row r="20" spans="1:6" ht="13.9" x14ac:dyDescent="0.3">
      <c r="A20" s="11" t="s">
        <v>26</v>
      </c>
      <c r="B20" s="3" t="s">
        <v>25</v>
      </c>
      <c r="C20" s="4">
        <v>85750</v>
      </c>
      <c r="D20" s="4"/>
      <c r="E20" s="4"/>
      <c r="F20" s="4">
        <f t="shared" si="0"/>
        <v>85750</v>
      </c>
    </row>
    <row r="21" spans="1:6" ht="13.9" x14ac:dyDescent="0.3">
      <c r="A21" s="11" t="s">
        <v>27</v>
      </c>
      <c r="B21" s="3" t="s">
        <v>28</v>
      </c>
      <c r="C21" s="4">
        <v>20300</v>
      </c>
      <c r="D21" s="4"/>
      <c r="E21" s="4"/>
      <c r="F21" s="4">
        <f t="shared" si="0"/>
        <v>20300</v>
      </c>
    </row>
    <row r="22" spans="1:6" ht="13.9" x14ac:dyDescent="0.3">
      <c r="A22" s="11" t="s">
        <v>30</v>
      </c>
      <c r="B22" s="3" t="s">
        <v>29</v>
      </c>
      <c r="C22" s="4">
        <v>119680</v>
      </c>
      <c r="D22" s="4"/>
      <c r="E22" s="4"/>
      <c r="F22" s="4">
        <f t="shared" si="0"/>
        <v>119680</v>
      </c>
    </row>
    <row r="23" spans="1:6" ht="13.9" x14ac:dyDescent="0.3">
      <c r="A23" s="11" t="s">
        <v>31</v>
      </c>
      <c r="B23" s="3" t="s">
        <v>32</v>
      </c>
      <c r="C23" s="4">
        <v>15000</v>
      </c>
      <c r="D23" s="4"/>
      <c r="E23" s="4"/>
      <c r="F23" s="4">
        <f t="shared" si="0"/>
        <v>15000</v>
      </c>
    </row>
    <row r="24" spans="1:6" ht="13.9" x14ac:dyDescent="0.3">
      <c r="A24" s="11" t="s">
        <v>35</v>
      </c>
      <c r="B24" s="3" t="s">
        <v>33</v>
      </c>
      <c r="C24" s="4">
        <v>1030</v>
      </c>
      <c r="D24" s="4"/>
      <c r="E24" s="4"/>
      <c r="F24" s="4">
        <f t="shared" si="0"/>
        <v>1030</v>
      </c>
    </row>
    <row r="25" spans="1:6" ht="13.9" x14ac:dyDescent="0.3">
      <c r="A25" s="11" t="s">
        <v>36</v>
      </c>
      <c r="B25" s="3" t="s">
        <v>34</v>
      </c>
      <c r="C25" s="4">
        <v>34250</v>
      </c>
      <c r="D25" s="4"/>
      <c r="E25" s="4"/>
      <c r="F25" s="4">
        <f t="shared" si="0"/>
        <v>34250</v>
      </c>
    </row>
    <row r="26" spans="1:6" ht="13.9" x14ac:dyDescent="0.3">
      <c r="A26" s="11">
        <v>10</v>
      </c>
      <c r="B26" s="3" t="s">
        <v>62</v>
      </c>
      <c r="C26" s="4">
        <f>2602+16842+1592+886+750</f>
        <v>22672</v>
      </c>
      <c r="D26" s="4"/>
      <c r="E26" s="4"/>
      <c r="F26" s="4">
        <f t="shared" si="0"/>
        <v>22672</v>
      </c>
    </row>
    <row r="27" spans="1:6" ht="13.9" x14ac:dyDescent="0.3">
      <c r="A27" s="11">
        <v>11</v>
      </c>
      <c r="B27" s="3" t="s">
        <v>63</v>
      </c>
      <c r="C27" s="4">
        <f>46170+6410</f>
        <v>52580</v>
      </c>
      <c r="D27" s="4"/>
      <c r="E27" s="4"/>
      <c r="F27" s="4">
        <f t="shared" si="0"/>
        <v>52580</v>
      </c>
    </row>
    <row r="28" spans="1:6" ht="13.9" x14ac:dyDescent="0.3">
      <c r="A28" s="11" t="s">
        <v>37</v>
      </c>
      <c r="B28" s="3" t="s">
        <v>38</v>
      </c>
      <c r="C28" s="4">
        <v>1250</v>
      </c>
      <c r="D28" s="4"/>
      <c r="E28" s="4"/>
      <c r="F28" s="4">
        <f t="shared" si="0"/>
        <v>1250</v>
      </c>
    </row>
    <row r="29" spans="1:6" ht="13.9" x14ac:dyDescent="0.3">
      <c r="A29" s="11" t="s">
        <v>40</v>
      </c>
      <c r="B29" s="3" t="s">
        <v>39</v>
      </c>
      <c r="C29" s="4">
        <v>83830</v>
      </c>
      <c r="D29" s="4"/>
      <c r="E29" s="4"/>
      <c r="F29" s="4">
        <f t="shared" si="0"/>
        <v>83830</v>
      </c>
    </row>
    <row r="30" spans="1:6" ht="13.9" x14ac:dyDescent="0.3">
      <c r="A30" s="11">
        <v>21</v>
      </c>
      <c r="B30" s="3" t="s">
        <v>41</v>
      </c>
      <c r="C30" s="4">
        <v>20000</v>
      </c>
      <c r="D30" s="4"/>
      <c r="E30" s="4"/>
      <c r="F30" s="4">
        <f t="shared" si="0"/>
        <v>20000</v>
      </c>
    </row>
    <row r="31" spans="1:6" ht="13.9" x14ac:dyDescent="0.3">
      <c r="A31" s="11">
        <v>22</v>
      </c>
      <c r="B31" s="3" t="s">
        <v>42</v>
      </c>
      <c r="C31" s="4">
        <f>110640+2213</f>
        <v>112853</v>
      </c>
      <c r="D31" s="4"/>
      <c r="E31" s="4"/>
      <c r="F31" s="4">
        <f t="shared" si="0"/>
        <v>112853</v>
      </c>
    </row>
    <row r="32" spans="1:6" ht="13.9" x14ac:dyDescent="0.3">
      <c r="A32" s="11">
        <v>23</v>
      </c>
      <c r="B32" s="3" t="s">
        <v>43</v>
      </c>
      <c r="C32" s="4">
        <f>155000+3100+28000</f>
        <v>186100</v>
      </c>
      <c r="D32" s="4"/>
      <c r="E32" s="4"/>
      <c r="F32" s="4">
        <f t="shared" si="0"/>
        <v>186100</v>
      </c>
    </row>
    <row r="33" spans="1:6" ht="14.45" x14ac:dyDescent="0.3">
      <c r="A33" s="11">
        <v>26</v>
      </c>
      <c r="B33" s="3" t="s">
        <v>44</v>
      </c>
      <c r="C33" s="4">
        <f>152500+3200+5000</f>
        <v>160700</v>
      </c>
      <c r="D33" s="4"/>
      <c r="E33" s="4"/>
      <c r="F33" s="4">
        <f t="shared" si="0"/>
        <v>160700</v>
      </c>
    </row>
    <row r="34" spans="1:6" ht="14.45" x14ac:dyDescent="0.3">
      <c r="A34" s="11">
        <v>28</v>
      </c>
      <c r="B34" s="3" t="s">
        <v>45</v>
      </c>
      <c r="C34" s="4">
        <v>57965</v>
      </c>
      <c r="D34" s="4"/>
      <c r="E34" s="4"/>
      <c r="F34" s="4">
        <f t="shared" si="0"/>
        <v>57965</v>
      </c>
    </row>
    <row r="35" spans="1:6" ht="14.45" x14ac:dyDescent="0.3">
      <c r="A35" s="11" t="s">
        <v>47</v>
      </c>
      <c r="B35" s="3" t="s">
        <v>46</v>
      </c>
      <c r="C35" s="4">
        <v>9944</v>
      </c>
      <c r="D35" s="4"/>
      <c r="E35" s="4"/>
      <c r="F35" s="4">
        <f t="shared" si="0"/>
        <v>9944</v>
      </c>
    </row>
    <row r="36" spans="1:6" ht="14.45" x14ac:dyDescent="0.3">
      <c r="A36" s="11">
        <v>31</v>
      </c>
      <c r="B36" s="3" t="s">
        <v>48</v>
      </c>
      <c r="C36" s="4"/>
      <c r="D36" s="4">
        <f>30000+5000+5000</f>
        <v>40000</v>
      </c>
      <c r="E36" s="4"/>
      <c r="F36" s="4">
        <f t="shared" si="0"/>
        <v>40000</v>
      </c>
    </row>
    <row r="37" spans="1:6" ht="14.45" x14ac:dyDescent="0.3">
      <c r="A37" s="11">
        <v>32</v>
      </c>
      <c r="B37" s="3" t="s">
        <v>49</v>
      </c>
      <c r="C37" s="4"/>
      <c r="D37" s="4">
        <v>36800</v>
      </c>
      <c r="E37" s="4"/>
      <c r="F37" s="4">
        <f t="shared" si="0"/>
        <v>36800</v>
      </c>
    </row>
    <row r="38" spans="1:6" ht="14.45" x14ac:dyDescent="0.3">
      <c r="A38" s="11" t="s">
        <v>51</v>
      </c>
      <c r="B38" s="3" t="s">
        <v>50</v>
      </c>
      <c r="C38" s="4"/>
      <c r="D38" s="4">
        <v>20000</v>
      </c>
      <c r="E38" s="4"/>
      <c r="F38" s="4">
        <f t="shared" si="0"/>
        <v>20000</v>
      </c>
    </row>
    <row r="39" spans="1:6" ht="14.45" x14ac:dyDescent="0.3">
      <c r="A39" s="11" t="s">
        <v>52</v>
      </c>
      <c r="B39" s="3" t="s">
        <v>53</v>
      </c>
      <c r="C39" s="4"/>
      <c r="D39" s="4">
        <v>20000</v>
      </c>
      <c r="E39" s="4"/>
      <c r="F39" s="4">
        <f t="shared" si="0"/>
        <v>20000</v>
      </c>
    </row>
    <row r="40" spans="1:6" ht="14.45" x14ac:dyDescent="0.3">
      <c r="A40" s="11">
        <v>33</v>
      </c>
      <c r="B40" s="3" t="s">
        <v>66</v>
      </c>
      <c r="C40" s="4"/>
      <c r="D40" s="4">
        <f>11376+9072+2500</f>
        <v>22948</v>
      </c>
      <c r="E40" s="4">
        <v>39921</v>
      </c>
      <c r="F40" s="4">
        <f t="shared" si="0"/>
        <v>62869</v>
      </c>
    </row>
    <row r="41" spans="1:6" thickBot="1" x14ac:dyDescent="0.35">
      <c r="A41" s="7"/>
      <c r="B41" s="7" t="s">
        <v>54</v>
      </c>
      <c r="C41" s="8">
        <v>164535</v>
      </c>
      <c r="D41" s="8">
        <v>22000</v>
      </c>
      <c r="E41" s="8"/>
      <c r="F41" s="8">
        <f t="shared" si="0"/>
        <v>186535</v>
      </c>
    </row>
    <row r="42" spans="1:6" thickTop="1" x14ac:dyDescent="0.3">
      <c r="A42" s="5"/>
      <c r="B42" s="5" t="s">
        <v>55</v>
      </c>
      <c r="C42" s="6">
        <v>10000</v>
      </c>
      <c r="D42" s="6"/>
      <c r="E42" s="6"/>
      <c r="F42" s="6">
        <f t="shared" si="0"/>
        <v>10000</v>
      </c>
    </row>
    <row r="43" spans="1:6" x14ac:dyDescent="0.25">
      <c r="A43" s="3"/>
      <c r="B43" s="3" t="s">
        <v>56</v>
      </c>
      <c r="C43" s="4">
        <v>12000</v>
      </c>
      <c r="D43" s="4"/>
      <c r="E43" s="4"/>
      <c r="F43" s="4">
        <f t="shared" si="0"/>
        <v>12000</v>
      </c>
    </row>
    <row r="44" spans="1:6" x14ac:dyDescent="0.25">
      <c r="A44" s="3"/>
      <c r="B44" s="3" t="s">
        <v>57</v>
      </c>
      <c r="C44" s="4">
        <v>12000</v>
      </c>
      <c r="D44" s="4"/>
      <c r="E44" s="4"/>
      <c r="F44" s="4">
        <f t="shared" si="0"/>
        <v>12000</v>
      </c>
    </row>
    <row r="45" spans="1:6" ht="15.75" thickBot="1" x14ac:dyDescent="0.3">
      <c r="A45" s="7"/>
      <c r="B45" s="7" t="s">
        <v>64</v>
      </c>
      <c r="C45" s="8"/>
      <c r="D45" s="8">
        <f>15000+15000</f>
        <v>30000</v>
      </c>
      <c r="E45" s="8"/>
      <c r="F45" s="8">
        <f t="shared" si="0"/>
        <v>30000</v>
      </c>
    </row>
    <row r="46" spans="1:6" ht="15.75" thickTop="1" x14ac:dyDescent="0.25">
      <c r="A46" s="5"/>
      <c r="B46" s="5" t="s">
        <v>61</v>
      </c>
      <c r="C46" s="6">
        <v>22000</v>
      </c>
      <c r="D46" s="6">
        <v>4000</v>
      </c>
      <c r="E46" s="6"/>
      <c r="F46" s="6">
        <f t="shared" ref="F46" si="1">SUM(C46:E46)</f>
        <v>26000</v>
      </c>
    </row>
    <row r="47" spans="1:6" x14ac:dyDescent="0.25">
      <c r="A47" s="3"/>
      <c r="B47" s="3" t="s">
        <v>58</v>
      </c>
      <c r="C47" s="4">
        <v>18968</v>
      </c>
      <c r="D47" s="4">
        <v>2317</v>
      </c>
      <c r="E47" s="4"/>
      <c r="F47" s="4">
        <f t="shared" si="0"/>
        <v>21285</v>
      </c>
    </row>
    <row r="48" spans="1:6" ht="15.75" thickBot="1" x14ac:dyDescent="0.3">
      <c r="A48" s="7"/>
      <c r="B48" s="7" t="s">
        <v>59</v>
      </c>
      <c r="C48" s="8">
        <v>47000</v>
      </c>
      <c r="D48" s="8">
        <v>6000</v>
      </c>
      <c r="E48" s="8"/>
      <c r="F48" s="8">
        <f t="shared" si="0"/>
        <v>53000</v>
      </c>
    </row>
    <row r="49" spans="1:6" ht="15.75" thickTop="1" x14ac:dyDescent="0.25">
      <c r="A49" s="5"/>
      <c r="B49" s="5" t="s">
        <v>71</v>
      </c>
      <c r="C49" s="6">
        <v>141333</v>
      </c>
      <c r="D49" s="6"/>
      <c r="E49" s="6">
        <v>2181</v>
      </c>
      <c r="F49" s="6">
        <f t="shared" si="0"/>
        <v>143514</v>
      </c>
    </row>
    <row r="50" spans="1:6" x14ac:dyDescent="0.25">
      <c r="A50" s="3"/>
      <c r="B50" s="3" t="s">
        <v>69</v>
      </c>
      <c r="C50" s="4">
        <v>36250</v>
      </c>
      <c r="D50" s="4"/>
      <c r="E50" s="4">
        <v>577</v>
      </c>
      <c r="F50" s="4">
        <f t="shared" si="0"/>
        <v>36827</v>
      </c>
    </row>
    <row r="51" spans="1:6" x14ac:dyDescent="0.25">
      <c r="A51" s="3"/>
      <c r="B51" s="3" t="s">
        <v>70</v>
      </c>
      <c r="C51" s="4">
        <v>35301</v>
      </c>
      <c r="D51" s="4"/>
      <c r="E51" s="4">
        <v>594</v>
      </c>
      <c r="F51" s="4">
        <f t="shared" si="0"/>
        <v>35895</v>
      </c>
    </row>
    <row r="52" spans="1:6" x14ac:dyDescent="0.25">
      <c r="A52" s="12"/>
      <c r="B52" s="12" t="s">
        <v>72</v>
      </c>
      <c r="C52" s="13">
        <v>144200</v>
      </c>
      <c r="D52" s="13"/>
      <c r="E52" s="13">
        <v>2404</v>
      </c>
      <c r="F52" s="13">
        <f t="shared" si="0"/>
        <v>146604</v>
      </c>
    </row>
    <row r="53" spans="1:6" x14ac:dyDescent="0.25">
      <c r="A53" s="5"/>
      <c r="B53" s="9" t="s">
        <v>60</v>
      </c>
      <c r="C53" s="10">
        <f>SUM(C7:C52)</f>
        <v>2345029</v>
      </c>
      <c r="D53" s="10">
        <f>SUM(D7:D52)</f>
        <v>237065</v>
      </c>
      <c r="E53" s="15">
        <f>SUM(E7:E52)</f>
        <v>47177</v>
      </c>
      <c r="F53" s="10">
        <f>SUM(F7:F52)</f>
        <v>2629271</v>
      </c>
    </row>
  </sheetData>
  <mergeCells count="1">
    <mergeCell ref="D1:F4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8" ma:contentTypeDescription="Create a new document." ma:contentTypeScope="" ma:versionID="6ccee6297b8a75480cde915d89dd69fb">
  <xsd:schema xmlns:xsd="http://www.w3.org/2001/XMLSchema" xmlns:xs="http://www.w3.org/2001/XMLSchema" xmlns:p="http://schemas.microsoft.com/office/2006/metadata/properties" xmlns:ns2="928b72c6-5faa-4d7a-9f98-d4af63a0bb20" targetNamespace="http://schemas.microsoft.com/office/2006/metadata/properties" ma:root="true" ma:fieldsID="631f84245c1d88b18dd9c1244529a9fc" ns2:_="">
    <xsd:import namespace="928b72c6-5faa-4d7a-9f98-d4af63a0b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CDD38F-049E-4EEE-85FF-BA7E5CF023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2AE91-96B9-4CE0-93EF-774F9739B6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D02002-B787-4D58-BCED-1482246D7A65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28b72c6-5faa-4d7a-9f98-d4af63a0bb20"/>
    <ds:schemaRef ds:uri="http://purl.org/dc/elements/1.1/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Murphy</dc:creator>
  <cp:lastModifiedBy>Matt Shields</cp:lastModifiedBy>
  <cp:lastPrinted>2018-09-26T18:14:58Z</cp:lastPrinted>
  <dcterms:created xsi:type="dcterms:W3CDTF">2018-09-26T16:08:23Z</dcterms:created>
  <dcterms:modified xsi:type="dcterms:W3CDTF">2019-08-31T00:03:35Z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0x0101000F68B50AF986DD44BA31821A262AC549</vt:lpwstr>
  </property>
  <property fmtid="{D5CDD505-2E9C-101B-9397-08002B2CF9AE}" pid="3" name="AuthorIds_UIVersion_1024">
    <vt:lpwstr>13</vt:lpwstr>
  </property>
</Properties>
</file>